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_后台数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7A388322D5B24ACB89E48FE993E60E71" descr="外部照片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4725" y="466725"/>
          <a:ext cx="7543800" cy="10115550"/>
        </a:xfrm>
        <a:prstGeom prst="rect">
          <a:avLst/>
        </a:prstGeom>
      </xdr:spPr>
    </xdr:pic>
  </etc:cellImage>
  <etc:cellImage>
    <xdr:pic>
      <xdr:nvPicPr>
        <xdr:cNvPr id="20" name="ID_C9EB40EB393041839E469CF652609F3B" descr="1704内部照片"/>
        <xdr:cNvPicPr/>
      </xdr:nvPicPr>
      <xdr:blipFill>
        <a:blip r:embed="rId2"/>
        <a:stretch>
          <a:fillRect/>
        </a:stretch>
      </xdr:blipFill>
      <xdr:spPr>
        <a:xfrm>
          <a:off x="2541905" y="2162810"/>
          <a:ext cx="720725" cy="720090"/>
        </a:xfrm>
        <a:prstGeom prst="rect">
          <a:avLst/>
        </a:prstGeom>
      </xdr:spPr>
    </xdr:pic>
  </etc:cellImage>
  <etc:cellImage>
    <xdr:pic>
      <xdr:nvPicPr>
        <xdr:cNvPr id="19" name="ID_F1E7AB30F0D6406FAE77FD489F50DC82" descr="1703内部照片"/>
        <xdr:cNvPicPr/>
      </xdr:nvPicPr>
      <xdr:blipFill>
        <a:blip r:embed="rId3"/>
        <a:stretch>
          <a:fillRect/>
        </a:stretch>
      </xdr:blipFill>
      <xdr:spPr>
        <a:xfrm>
          <a:off x="2541905" y="1501140"/>
          <a:ext cx="720090" cy="719455"/>
        </a:xfrm>
        <a:prstGeom prst="rect">
          <a:avLst/>
        </a:prstGeom>
      </xdr:spPr>
    </xdr:pic>
  </etc:cellImage>
  <etc:cellImage>
    <xdr:pic>
      <xdr:nvPicPr>
        <xdr:cNvPr id="21" name="ID_C33AFA2F76C14EB9BE60BE3C81DC8E66" descr="1705内部照片"/>
        <xdr:cNvPicPr/>
      </xdr:nvPicPr>
      <xdr:blipFill>
        <a:blip r:embed="rId4"/>
        <a:stretch>
          <a:fillRect/>
        </a:stretch>
      </xdr:blipFill>
      <xdr:spPr>
        <a:xfrm>
          <a:off x="2541905" y="2825115"/>
          <a:ext cx="720725" cy="720090"/>
        </a:xfrm>
        <a:prstGeom prst="rect">
          <a:avLst/>
        </a:prstGeom>
      </xdr:spPr>
    </xdr:pic>
  </etc:cellImage>
  <etc:cellImage>
    <xdr:pic>
      <xdr:nvPicPr>
        <xdr:cNvPr id="18" name="ID_4EB6B25B884C4BB8BDFB0AEC4A901F8E" descr="1702内部照片"/>
        <xdr:cNvPicPr/>
      </xdr:nvPicPr>
      <xdr:blipFill>
        <a:blip r:embed="rId5"/>
        <a:stretch>
          <a:fillRect/>
        </a:stretch>
      </xdr:blipFill>
      <xdr:spPr>
        <a:xfrm>
          <a:off x="2673985" y="1591945"/>
          <a:ext cx="536575" cy="563880"/>
        </a:xfrm>
        <a:prstGeom prst="rect">
          <a:avLst/>
        </a:prstGeom>
      </xdr:spPr>
    </xdr:pic>
  </etc:cellImage>
  <etc:cellImage>
    <xdr:pic>
      <xdr:nvPicPr>
        <xdr:cNvPr id="22" name="ID_751FBFED17DD4C58A30BD34E6E608A9E" descr="1701内部照片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99130" y="588010"/>
          <a:ext cx="537210" cy="718185"/>
        </a:xfrm>
        <a:prstGeom prst="rect">
          <a:avLst/>
        </a:prstGeom>
      </xdr:spPr>
    </xdr:pic>
  </etc:cellImage>
  <etc:cellImage>
    <xdr:pic>
      <xdr:nvPicPr>
        <xdr:cNvPr id="29" name="ID_FEAE7B3D2FA74E5D95CB74AEC667E59E" descr="1704外部照片"/>
        <xdr:cNvPicPr/>
      </xdr:nvPicPr>
      <xdr:blipFill>
        <a:blip r:embed="rId7"/>
        <a:stretch>
          <a:fillRect/>
        </a:stretch>
      </xdr:blipFill>
      <xdr:spPr>
        <a:xfrm>
          <a:off x="3513455" y="2616200"/>
          <a:ext cx="719455" cy="723265"/>
        </a:xfrm>
        <a:prstGeom prst="rect">
          <a:avLst/>
        </a:prstGeom>
      </xdr:spPr>
    </xdr:pic>
  </etc:cellImage>
  <etc:cellImage>
    <xdr:pic>
      <xdr:nvPicPr>
        <xdr:cNvPr id="28" name="ID_FB0A6BB72F8F4E6FBAF95FB8C6B960BC" descr="1703外部照片"/>
        <xdr:cNvPicPr/>
      </xdr:nvPicPr>
      <xdr:blipFill>
        <a:blip r:embed="rId8"/>
        <a:stretch>
          <a:fillRect/>
        </a:stretch>
      </xdr:blipFill>
      <xdr:spPr>
        <a:xfrm>
          <a:off x="3513455" y="1876425"/>
          <a:ext cx="719455" cy="723265"/>
        </a:xfrm>
        <a:prstGeom prst="rect">
          <a:avLst/>
        </a:prstGeom>
      </xdr:spPr>
    </xdr:pic>
  </etc:cellImage>
  <etc:cellImage>
    <xdr:pic>
      <xdr:nvPicPr>
        <xdr:cNvPr id="27" name="ID_466F79D47B554C448C4A0547689FF895" descr="1702外部照片"/>
        <xdr:cNvPicPr/>
      </xdr:nvPicPr>
      <xdr:blipFill>
        <a:blip r:embed="rId9"/>
        <a:stretch>
          <a:fillRect/>
        </a:stretch>
      </xdr:blipFill>
      <xdr:spPr>
        <a:xfrm>
          <a:off x="3513455" y="1134110"/>
          <a:ext cx="720725" cy="726440"/>
        </a:xfrm>
        <a:prstGeom prst="rect">
          <a:avLst/>
        </a:prstGeom>
      </xdr:spPr>
    </xdr:pic>
  </etc:cellImage>
  <etc:cellImage>
    <xdr:pic>
      <xdr:nvPicPr>
        <xdr:cNvPr id="30" name="ID_AAE54979C3A34E62A27C4F3871733928" descr="1705外部照片"/>
        <xdr:cNvPicPr/>
      </xdr:nvPicPr>
      <xdr:blipFill>
        <a:blip r:embed="rId10"/>
        <a:stretch>
          <a:fillRect/>
        </a:stretch>
      </xdr:blipFill>
      <xdr:spPr>
        <a:xfrm>
          <a:off x="3513455" y="3355975"/>
          <a:ext cx="720725" cy="723265"/>
        </a:xfrm>
        <a:prstGeom prst="rect">
          <a:avLst/>
        </a:prstGeom>
      </xdr:spPr>
    </xdr:pic>
  </etc:cellImage>
  <etc:cellImage>
    <xdr:pic>
      <xdr:nvPicPr>
        <xdr:cNvPr id="31" name="ID_D3C2FC2F379D4F7EBD1DD0D18B6B8257" descr="1706内部照片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96185" y="3867785"/>
          <a:ext cx="539750" cy="725805"/>
        </a:xfrm>
        <a:prstGeom prst="rect">
          <a:avLst/>
        </a:prstGeom>
      </xdr:spPr>
    </xdr:pic>
  </etc:cellImage>
  <etc:cellImage>
    <xdr:pic>
      <xdr:nvPicPr>
        <xdr:cNvPr id="32" name="ID_D62E92A05E8448E89D9E0F0502208821" descr="1706外部照片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834765" y="3867785"/>
          <a:ext cx="539750" cy="722630"/>
        </a:xfrm>
        <a:prstGeom prst="rect">
          <a:avLst/>
        </a:prstGeom>
      </xdr:spPr>
    </xdr:pic>
  </etc:cellImage>
  <etc:cellImage>
    <xdr:pic>
      <xdr:nvPicPr>
        <xdr:cNvPr id="34" name="ID_0E4F461D9D4A481EA11EF80AF19F3414" descr="1707外部照片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860800" y="4538980"/>
          <a:ext cx="539750" cy="723265"/>
        </a:xfrm>
        <a:prstGeom prst="rect">
          <a:avLst/>
        </a:prstGeom>
      </xdr:spPr>
    </xdr:pic>
  </etc:cellImage>
  <etc:cellImage>
    <xdr:pic>
      <xdr:nvPicPr>
        <xdr:cNvPr id="33" name="ID_9FF5E46DAC984B58BE969F6DF0C68444" descr="1707内部照片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496185" y="4538980"/>
          <a:ext cx="539750" cy="725805"/>
        </a:xfrm>
        <a:prstGeom prst="rect">
          <a:avLst/>
        </a:prstGeom>
      </xdr:spPr>
    </xdr:pic>
  </etc:cellImage>
  <etc:cellImage>
    <xdr:pic>
      <xdr:nvPicPr>
        <xdr:cNvPr id="36" name="ID_5999B54B11E84332B0A13089DA1B0888" descr="1708外部照片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57600" y="5235575"/>
          <a:ext cx="720090" cy="544830"/>
        </a:xfrm>
        <a:prstGeom prst="rect">
          <a:avLst/>
        </a:prstGeom>
      </xdr:spPr>
    </xdr:pic>
  </etc:cellImage>
  <etc:cellImage>
    <xdr:pic>
      <xdr:nvPicPr>
        <xdr:cNvPr id="35" name="ID_20B2B2E170CA43CC92F68677DC9FAB11" descr="1708内部照片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496185" y="5238115"/>
          <a:ext cx="720090" cy="543560"/>
        </a:xfrm>
        <a:prstGeom prst="rect">
          <a:avLst/>
        </a:prstGeom>
      </xdr:spPr>
    </xdr:pic>
  </etc:cellImage>
  <etc:cellImage>
    <xdr:pic>
      <xdr:nvPicPr>
        <xdr:cNvPr id="41" name="ID_1AD608AB67024AFAA7E14CD95B26103F" descr="901内部照片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44165" y="5954395"/>
          <a:ext cx="538480" cy="726440"/>
        </a:xfrm>
        <a:prstGeom prst="rect">
          <a:avLst/>
        </a:prstGeom>
      </xdr:spPr>
    </xdr:pic>
  </etc:cellImage>
  <etc:cellImage>
    <xdr:pic>
      <xdr:nvPicPr>
        <xdr:cNvPr id="42" name="ID_FC06AA0D78FD42FFAADD7B08B5DF580F" descr="901外部照片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977640" y="5954395"/>
          <a:ext cx="541020" cy="723265"/>
        </a:xfrm>
        <a:prstGeom prst="rect">
          <a:avLst/>
        </a:prstGeom>
      </xdr:spPr>
    </xdr:pic>
  </etc:cellImage>
  <etc:cellImage>
    <xdr:pic>
      <xdr:nvPicPr>
        <xdr:cNvPr id="43" name="ID_78B166388F284BAC9F4D7C96AF07165C" descr="902内部照片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85110" y="6690995"/>
          <a:ext cx="537845" cy="723265"/>
        </a:xfrm>
        <a:prstGeom prst="rect">
          <a:avLst/>
        </a:prstGeom>
      </xdr:spPr>
    </xdr:pic>
  </etc:cellImage>
  <etc:cellImage>
    <xdr:pic>
      <xdr:nvPicPr>
        <xdr:cNvPr id="44" name="ID_0EC6929BF2FE4B6986645F9320F841A7" descr="902外部照片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850640" y="6690995"/>
          <a:ext cx="540385" cy="723265"/>
        </a:xfrm>
        <a:prstGeom prst="rect">
          <a:avLst/>
        </a:prstGeom>
      </xdr:spPr>
    </xdr:pic>
  </etc:cellImage>
  <etc:cellImage>
    <xdr:pic>
      <xdr:nvPicPr>
        <xdr:cNvPr id="45" name="ID_7E5F06A26AA145E6B8D8ED2532298B88" descr="903内部照片"/>
        <xdr:cNvPicPr/>
      </xdr:nvPicPr>
      <xdr:blipFill>
        <a:blip r:embed="rId21"/>
        <a:stretch>
          <a:fillRect/>
        </a:stretch>
      </xdr:blipFill>
      <xdr:spPr>
        <a:xfrm>
          <a:off x="2496185" y="7245350"/>
          <a:ext cx="720090" cy="725170"/>
        </a:xfrm>
        <a:prstGeom prst="rect">
          <a:avLst/>
        </a:prstGeom>
      </xdr:spPr>
    </xdr:pic>
  </etc:cellImage>
  <etc:cellImage>
    <xdr:pic>
      <xdr:nvPicPr>
        <xdr:cNvPr id="46" name="ID_FF3DF9683FBD493C9C41881BE17C39B5" descr="903外部照片"/>
        <xdr:cNvPicPr/>
      </xdr:nvPicPr>
      <xdr:blipFill>
        <a:blip r:embed="rId22"/>
        <a:stretch>
          <a:fillRect/>
        </a:stretch>
      </xdr:blipFill>
      <xdr:spPr>
        <a:xfrm>
          <a:off x="3684270" y="7245350"/>
          <a:ext cx="720090" cy="721995"/>
        </a:xfrm>
        <a:prstGeom prst="rect">
          <a:avLst/>
        </a:prstGeom>
      </xdr:spPr>
    </xdr:pic>
  </etc:cellImage>
  <etc:cellImage>
    <xdr:pic>
      <xdr:nvPicPr>
        <xdr:cNvPr id="50" name="ID_DA170D5B4BE844D4B047B96631D4A79D" descr="907、907-2内部照片"/>
        <xdr:cNvPicPr/>
      </xdr:nvPicPr>
      <xdr:blipFill>
        <a:blip r:embed="rId23"/>
        <a:stretch>
          <a:fillRect/>
        </a:stretch>
      </xdr:blipFill>
      <xdr:spPr>
        <a:xfrm>
          <a:off x="2496185" y="9878695"/>
          <a:ext cx="720725" cy="723265"/>
        </a:xfrm>
        <a:prstGeom prst="rect">
          <a:avLst/>
        </a:prstGeom>
      </xdr:spPr>
    </xdr:pic>
  </etc:cellImage>
  <etc:cellImage>
    <xdr:pic>
      <xdr:nvPicPr>
        <xdr:cNvPr id="47" name="ID_E0ECC3AFD31D4682BAA9E80AA9B384C9" descr="904内部照片"/>
        <xdr:cNvPicPr/>
      </xdr:nvPicPr>
      <xdr:blipFill>
        <a:blip r:embed="rId24"/>
        <a:stretch>
          <a:fillRect/>
        </a:stretch>
      </xdr:blipFill>
      <xdr:spPr>
        <a:xfrm>
          <a:off x="2498090" y="7867650"/>
          <a:ext cx="720090" cy="723900"/>
        </a:xfrm>
        <a:prstGeom prst="rect">
          <a:avLst/>
        </a:prstGeom>
      </xdr:spPr>
    </xdr:pic>
  </etc:cellImage>
  <etc:cellImage>
    <xdr:pic>
      <xdr:nvPicPr>
        <xdr:cNvPr id="48" name="ID_DDB961D4229B41849E575BABEBB18041" descr="905内部照片"/>
        <xdr:cNvPicPr/>
      </xdr:nvPicPr>
      <xdr:blipFill>
        <a:blip r:embed="rId25"/>
        <a:stretch>
          <a:fillRect/>
        </a:stretch>
      </xdr:blipFill>
      <xdr:spPr>
        <a:xfrm>
          <a:off x="2814320" y="8583930"/>
          <a:ext cx="720090" cy="723265"/>
        </a:xfrm>
        <a:prstGeom prst="rect">
          <a:avLst/>
        </a:prstGeom>
      </xdr:spPr>
    </xdr:pic>
  </etc:cellImage>
  <etc:cellImage>
    <xdr:pic>
      <xdr:nvPicPr>
        <xdr:cNvPr id="49" name="ID_0C651342B460463CA20FA919C806DEAB" descr="906内部照片"/>
        <xdr:cNvPicPr/>
      </xdr:nvPicPr>
      <xdr:blipFill>
        <a:blip r:embed="rId26"/>
        <a:stretch>
          <a:fillRect/>
        </a:stretch>
      </xdr:blipFill>
      <xdr:spPr>
        <a:xfrm>
          <a:off x="2703830" y="9234805"/>
          <a:ext cx="720725" cy="723265"/>
        </a:xfrm>
        <a:prstGeom prst="rect">
          <a:avLst/>
        </a:prstGeom>
      </xdr:spPr>
    </xdr:pic>
  </etc:cellImage>
  <etc:cellImage>
    <xdr:pic>
      <xdr:nvPicPr>
        <xdr:cNvPr id="55" name="ID_0DB8456AAEAA477585704CBABE729125" descr="905外部照片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683635" y="8636000"/>
          <a:ext cx="539750" cy="723265"/>
        </a:xfrm>
        <a:prstGeom prst="rect">
          <a:avLst/>
        </a:prstGeom>
      </xdr:spPr>
    </xdr:pic>
  </etc:cellImage>
  <etc:cellImage>
    <xdr:pic>
      <xdr:nvPicPr>
        <xdr:cNvPr id="54" name="ID_3712526A2A8D40B7B0ACEA6AECECC4EC" descr="904外部照片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683635" y="7994015"/>
          <a:ext cx="539750" cy="725805"/>
        </a:xfrm>
        <a:prstGeom prst="rect">
          <a:avLst/>
        </a:prstGeom>
      </xdr:spPr>
    </xdr:pic>
  </etc:cellImage>
  <etc:cellImage>
    <xdr:pic>
      <xdr:nvPicPr>
        <xdr:cNvPr id="56" name="ID_F6ED0B82CB8541ECB780ABAD717F3B98" descr="906外部照片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683000" y="9276080"/>
          <a:ext cx="539750" cy="723900"/>
        </a:xfrm>
        <a:prstGeom prst="rect">
          <a:avLst/>
        </a:prstGeom>
      </xdr:spPr>
    </xdr:pic>
  </etc:cellImage>
  <etc:cellImage>
    <xdr:pic>
      <xdr:nvPicPr>
        <xdr:cNvPr id="60" name="ID_27A84855DFAE4DE8B6858C323EE883F5" descr="101外部照片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841115" y="10630535"/>
          <a:ext cx="539750" cy="723265"/>
        </a:xfrm>
        <a:prstGeom prst="rect">
          <a:avLst/>
        </a:prstGeom>
      </xdr:spPr>
    </xdr:pic>
  </etc:cellImage>
  <etc:cellImage>
    <xdr:pic>
      <xdr:nvPicPr>
        <xdr:cNvPr id="59" name="ID_B572461698554D14A853AE05C371D3FF" descr="101内部照片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496185" y="10630535"/>
          <a:ext cx="539750" cy="726440"/>
        </a:xfrm>
        <a:prstGeom prst="rect">
          <a:avLst/>
        </a:prstGeom>
      </xdr:spPr>
    </xdr:pic>
  </etc:cellImage>
  <etc:cellImage>
    <xdr:pic>
      <xdr:nvPicPr>
        <xdr:cNvPr id="61" name="ID_E9A0D0FF2BD746BFBEC212B75B122A85" descr="102内部照片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496185" y="11271250"/>
          <a:ext cx="539750" cy="725805"/>
        </a:xfrm>
        <a:prstGeom prst="rect">
          <a:avLst/>
        </a:prstGeom>
      </xdr:spPr>
    </xdr:pic>
  </etc:cellImage>
  <etc:cellImage>
    <xdr:pic>
      <xdr:nvPicPr>
        <xdr:cNvPr id="62" name="ID_1749841A10FB4FBC98E0B967CD35BFED" descr="102外部照片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986530" y="11271250"/>
          <a:ext cx="539750" cy="722630"/>
        </a:xfrm>
        <a:prstGeom prst="rect">
          <a:avLst/>
        </a:prstGeom>
      </xdr:spPr>
    </xdr:pic>
  </etc:cellImage>
  <etc:cellImage>
    <xdr:pic>
      <xdr:nvPicPr>
        <xdr:cNvPr id="63" name="ID_A945FF0D06574311ACD82C5997057F47" descr="103内部照片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824480" y="11926570"/>
          <a:ext cx="541020" cy="725805"/>
        </a:xfrm>
        <a:prstGeom prst="rect">
          <a:avLst/>
        </a:prstGeom>
      </xdr:spPr>
    </xdr:pic>
  </etc:cellImage>
  <etc:cellImage>
    <xdr:pic>
      <xdr:nvPicPr>
        <xdr:cNvPr id="64" name="ID_E89FDEF6E0E64993A946E5F70B86DBC6" descr="103外部照片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848100" y="11926570"/>
          <a:ext cx="539750" cy="723265"/>
        </a:xfrm>
        <a:prstGeom prst="rect">
          <a:avLst/>
        </a:prstGeom>
      </xdr:spPr>
    </xdr:pic>
  </etc:cellImage>
  <etc:cellImage>
    <xdr:pic>
      <xdr:nvPicPr>
        <xdr:cNvPr id="66" name="ID_75CAB9078BC2425F8CBEC4FE65209CF4" descr="104外部照片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815080" y="12640945"/>
          <a:ext cx="539750" cy="723265"/>
        </a:xfrm>
        <a:prstGeom prst="rect">
          <a:avLst/>
        </a:prstGeom>
      </xdr:spPr>
    </xdr:pic>
  </etc:cellImage>
  <etc:cellImage>
    <xdr:pic>
      <xdr:nvPicPr>
        <xdr:cNvPr id="65" name="ID_4EDAADD439A344D7883C2DF5615CC5C6" descr="104内部照片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496185" y="12640945"/>
          <a:ext cx="539750" cy="726440"/>
        </a:xfrm>
        <a:prstGeom prst="rect">
          <a:avLst/>
        </a:prstGeom>
      </xdr:spPr>
    </xdr:pic>
  </etc:cellImage>
  <etc:cellImage>
    <xdr:pic>
      <xdr:nvPicPr>
        <xdr:cNvPr id="68" name="ID_1C586CE0198A4C9A913B4A605EB452BC" descr="105外部照片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927475" y="13324205"/>
          <a:ext cx="539750" cy="723265"/>
        </a:xfrm>
        <a:prstGeom prst="rect">
          <a:avLst/>
        </a:prstGeom>
      </xdr:spPr>
    </xdr:pic>
  </etc:cellImage>
  <etc:cellImage>
    <xdr:pic>
      <xdr:nvPicPr>
        <xdr:cNvPr id="67" name="ID_5A4A9C5904734A7F9D79043368BFA40E" descr="105内部照片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496185" y="13324205"/>
          <a:ext cx="539750" cy="726440"/>
        </a:xfrm>
        <a:prstGeom prst="rect">
          <a:avLst/>
        </a:prstGeom>
      </xdr:spPr>
    </xdr:pic>
  </etc:cellImage>
  <etc:cellImage>
    <xdr:pic>
      <xdr:nvPicPr>
        <xdr:cNvPr id="70" name="ID_3C8BEE239D2F4DC18763CC27E0E8D22E" descr="106外部照片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875405" y="14044295"/>
          <a:ext cx="539750" cy="723265"/>
        </a:xfrm>
        <a:prstGeom prst="rect">
          <a:avLst/>
        </a:prstGeom>
      </xdr:spPr>
    </xdr:pic>
  </etc:cellImage>
  <etc:cellImage>
    <xdr:pic>
      <xdr:nvPicPr>
        <xdr:cNvPr id="69" name="ID_82BEB69820FF40968F155F4BB60394E7" descr="106内部照片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496185" y="13923645"/>
          <a:ext cx="539750" cy="726440"/>
        </a:xfrm>
        <a:prstGeom prst="rect">
          <a:avLst/>
        </a:prstGeom>
      </xdr:spPr>
    </xdr:pic>
  </etc:cellImage>
  <etc:cellImage>
    <xdr:pic>
      <xdr:nvPicPr>
        <xdr:cNvPr id="71" name="ID_28B90D30F1114873A16C494C34EE8466" descr="107内部照片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496185" y="14598015"/>
          <a:ext cx="539750" cy="726440"/>
        </a:xfrm>
        <a:prstGeom prst="rect">
          <a:avLst/>
        </a:prstGeom>
      </xdr:spPr>
    </xdr:pic>
  </etc:cellImage>
  <etc:cellImage>
    <xdr:pic>
      <xdr:nvPicPr>
        <xdr:cNvPr id="72" name="ID_988BB698779241F19411E6E2A66EB916" descr="107外部照片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901440" y="14725015"/>
          <a:ext cx="539750" cy="723265"/>
        </a:xfrm>
        <a:prstGeom prst="rect">
          <a:avLst/>
        </a:prstGeom>
      </xdr:spPr>
    </xdr:pic>
  </etc:cellImage>
  <etc:cellImage>
    <xdr:pic>
      <xdr:nvPicPr>
        <xdr:cNvPr id="74" name="ID_0425AAC7696143A8BA6D4AFDE06E3B9A" descr="108外部照片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750310" y="15378430"/>
          <a:ext cx="539750" cy="722630"/>
        </a:xfrm>
        <a:prstGeom prst="rect">
          <a:avLst/>
        </a:prstGeom>
      </xdr:spPr>
    </xdr:pic>
  </etc:cellImage>
  <etc:cellImage>
    <xdr:pic>
      <xdr:nvPicPr>
        <xdr:cNvPr id="73" name="ID_74C9F32E9448404A90701C511A97CFE2" descr="108内部照片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496185" y="15271115"/>
          <a:ext cx="539750" cy="725805"/>
        </a:xfrm>
        <a:prstGeom prst="rect">
          <a:avLst/>
        </a:prstGeom>
      </xdr:spPr>
    </xdr:pic>
  </etc:cellImage>
  <etc:cellImage>
    <xdr:pic>
      <xdr:nvPicPr>
        <xdr:cNvPr id="76" name="ID_5EEDE93A851C41588579C38DD0FE81CC" descr="109外部照片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63315" y="16061055"/>
          <a:ext cx="720090" cy="539750"/>
        </a:xfrm>
        <a:prstGeom prst="rect">
          <a:avLst/>
        </a:prstGeom>
      </xdr:spPr>
    </xdr:pic>
  </etc:cellImage>
  <etc:cellImage>
    <xdr:pic>
      <xdr:nvPicPr>
        <xdr:cNvPr id="75" name="ID_FB8043AC326545F1A327962AD858682C" descr="109内部照片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496185" y="15944850"/>
          <a:ext cx="720090" cy="541655"/>
        </a:xfrm>
        <a:prstGeom prst="rect">
          <a:avLst/>
        </a:prstGeom>
      </xdr:spPr>
    </xdr:pic>
  </etc:cellImage>
  <etc:cellImage>
    <xdr:pic>
      <xdr:nvPicPr>
        <xdr:cNvPr id="10" name="ID_64B2C070075D4B8AB54718653C42E0CB" descr="907外部照片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826510" y="9998710"/>
          <a:ext cx="577215" cy="4279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<sst xmlns="http://schemas.openxmlformats.org/spreadsheetml/2006/main" count="128" uniqueCount="79">
  <si>
    <t>松山湖科学城国际人才社区（南区）商铺一览表</t>
  </si>
  <si>
    <t>包号</t>
  </si>
  <si>
    <t>楼号</t>
  </si>
  <si>
    <t>商铺房号</t>
  </si>
  <si>
    <t>面积/㎡</t>
  </si>
  <si>
    <t>商铺现状图</t>
  </si>
  <si>
    <t>承租年限</t>
  </si>
  <si>
    <t>业态要求</t>
  </si>
  <si>
    <t>补充说明</t>
  </si>
  <si>
    <t>包号1
总面积236.99㎡</t>
  </si>
  <si>
    <t>17号楼</t>
  </si>
  <si>
    <t>1701</t>
  </si>
  <si>
    <t>44.75</t>
  </si>
  <si>
    <t>3+2</t>
  </si>
  <si>
    <t>教育培训、文化休闲类</t>
  </si>
  <si>
    <t>简单墙面粉刷、地面瓷砖，现状出租（不含家具）</t>
  </si>
  <si>
    <t>1702</t>
  </si>
  <si>
    <t>57.98</t>
  </si>
  <si>
    <t>1703</t>
  </si>
  <si>
    <t>44.76</t>
  </si>
  <si>
    <t>1704</t>
  </si>
  <si>
    <t>毛坯现状出租</t>
  </si>
  <si>
    <t>1705</t>
  </si>
  <si>
    <t xml:space="preserve">包号2
</t>
  </si>
  <si>
    <t>17-6</t>
  </si>
  <si>
    <t>不限，但要求排除重餐饮、早餐汤包、便利店、零食店、宠物类、房产中介、彩票、药店、快递驿站，以及其他对社区环境或形象可能产生影响的业态。</t>
  </si>
  <si>
    <t xml:space="preserve">包号3
</t>
  </si>
  <si>
    <t>17-7</t>
  </si>
  <si>
    <t xml:space="preserve">包号4
</t>
  </si>
  <si>
    <t>17-8</t>
  </si>
  <si>
    <t>88.83</t>
  </si>
  <si>
    <t>品牌餐饮类</t>
  </si>
  <si>
    <t xml:space="preserve">包号5
</t>
  </si>
  <si>
    <t>9号楼</t>
  </si>
  <si>
    <t>901</t>
  </si>
  <si>
    <t>45.33</t>
  </si>
  <si>
    <t>902</t>
  </si>
  <si>
    <t xml:space="preserve">包号6
</t>
  </si>
  <si>
    <t>903</t>
  </si>
  <si>
    <t>47.20</t>
  </si>
  <si>
    <t>品牌早餐类、品牌汤包类</t>
  </si>
  <si>
    <t>包号7
总面积262.94㎡</t>
  </si>
  <si>
    <t>904</t>
  </si>
  <si>
    <t>品牌社区生活超市
（便民百货零售）</t>
  </si>
  <si>
    <t>905</t>
  </si>
  <si>
    <t>5+3</t>
  </si>
  <si>
    <t>906</t>
  </si>
  <si>
    <t>含简单装修、中央空调，不含家具现状出租。</t>
  </si>
  <si>
    <t>907与907-2</t>
  </si>
  <si>
    <t>126.95</t>
  </si>
  <si>
    <t>含部分隔墙装修、中央空调，不含家具现状出租。</t>
  </si>
  <si>
    <t xml:space="preserve">包号8
</t>
  </si>
  <si>
    <t>10号楼</t>
  </si>
  <si>
    <t>101</t>
  </si>
  <si>
    <t>48.80</t>
  </si>
  <si>
    <t>仅限经营快递驿站，报名资格不限</t>
  </si>
  <si>
    <t xml:space="preserve">包号9
</t>
  </si>
  <si>
    <t>102</t>
  </si>
  <si>
    <t>不限，但要求排除早餐汤包、便利店、零食店、宠物类、房产中介、彩票、药店、快递驿站，以及其他对社区环境或形象可能产生影响的业态。</t>
  </si>
  <si>
    <t xml:space="preserve">包号10
</t>
  </si>
  <si>
    <t>103</t>
  </si>
  <si>
    <t xml:space="preserve">包号11
</t>
  </si>
  <si>
    <t>104</t>
  </si>
  <si>
    <t xml:space="preserve">包号12
</t>
  </si>
  <si>
    <t>105</t>
  </si>
  <si>
    <t>56.21</t>
  </si>
  <si>
    <t>不含家具毛坯现状出租</t>
  </si>
  <si>
    <t xml:space="preserve">包号13
</t>
  </si>
  <si>
    <t>106</t>
  </si>
  <si>
    <t xml:space="preserve">包号14
</t>
  </si>
  <si>
    <t>107</t>
  </si>
  <si>
    <t>品牌美发服务类</t>
  </si>
  <si>
    <t xml:space="preserve">包号15
</t>
  </si>
  <si>
    <t>108</t>
  </si>
  <si>
    <t>品牌生鲜零售类</t>
  </si>
  <si>
    <t xml:space="preserve">包号16
</t>
  </si>
  <si>
    <t>109</t>
  </si>
  <si>
    <t>93.23</t>
  </si>
  <si>
    <t>品牌药店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</si>
</sst>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130" zoomScaleNormal="130" topLeftCell="A19" workbookViewId="0">
      <selection activeCell="M24" sqref="M24"/>
    </sheetView>
  </sheetViews>
  <sheetFormatPr defaultColWidth="11" defaultRowHeight="24" customHeight="1"/>
  <cols>
    <col min="1" max="2" width="7.88888888888889" style="1" customWidth="1"/>
    <col min="3" max="4" width="10.5555555555556" style="1" customWidth="1"/>
    <col min="5" max="5" width="11.8888888888889" style="1" customWidth="1"/>
    <col min="6" max="6" width="13.8666666666667" style="1" customWidth="1"/>
    <col min="7" max="7" width="6.14814814814815" style="1" customWidth="1"/>
    <col min="8" max="8" width="18.5481481481481" style="1" customWidth="1"/>
    <col min="9" max="9" width="17.1777777777778" style="2" customWidth="1"/>
    <col min="10" max="16384" width="11" style="3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 t="s">
        <v>6</v>
      </c>
      <c r="H2" s="7" t="s">
        <v>7</v>
      </c>
      <c r="I2" s="5" t="s">
        <v>8</v>
      </c>
    </row>
    <row r="3" ht="53" customHeight="1" spans="1:9">
      <c r="A3" s="8" t="s">
        <v>9</v>
      </c>
      <c r="B3" s="8" t="s">
        <v>10</v>
      </c>
      <c r="C3" s="9" t="s">
        <v>11</v>
      </c>
      <c r="D3" s="9" t="s">
        <v>12</v>
      </c>
      <c r="E3" s="10" t="str">
        <f>_xlfn.DISPIMG("ID_751FBFED17DD4C58A30BD34E6E608A9E",1)</f>
        <v>=DISPIMG("ID_751FBFED17DD4C58A30BD34E6E608A9E",1)</v>
      </c>
      <c r="F3" s="10" t="str">
        <f>_xlfn.DISPIMG("ID_7A388322D5B24ACB89E48FE993E60E71",1)</f>
        <v>=DISPIMG("ID_7A388322D5B24ACB89E48FE993E60E71",1)</v>
      </c>
      <c r="G3" s="11" t="s">
        <v>13</v>
      </c>
      <c r="H3" s="11" t="s">
        <v>14</v>
      </c>
      <c r="I3" s="8" t="s">
        <v>15</v>
      </c>
    </row>
    <row r="4" ht="53" customHeight="1" spans="1:9">
      <c r="A4" s="9"/>
      <c r="B4" s="8"/>
      <c r="C4" s="9" t="s">
        <v>16</v>
      </c>
      <c r="D4" s="9" t="s">
        <v>17</v>
      </c>
      <c r="E4" s="10" t="str">
        <f>_xlfn.DISPIMG("ID_F1E7AB30F0D6406FAE77FD489F50DC82",1)</f>
        <v>=DISPIMG("ID_F1E7AB30F0D6406FAE77FD489F50DC82",1)</v>
      </c>
      <c r="F4" s="10" t="str">
        <f>_xlfn.DISPIMG("ID_466F79D47B554C448C4A0547689FF895",1)</f>
        <v>=DISPIMG("ID_466F79D47B554C448C4A0547689FF895",1)</v>
      </c>
      <c r="G4" s="12"/>
      <c r="H4" s="12"/>
      <c r="I4" s="8" t="s">
        <v>15</v>
      </c>
    </row>
    <row r="5" ht="53" customHeight="1" spans="1:9">
      <c r="A5" s="9"/>
      <c r="B5" s="8"/>
      <c r="C5" s="9" t="s">
        <v>18</v>
      </c>
      <c r="D5" s="9" t="s">
        <v>19</v>
      </c>
      <c r="E5" s="10" t="str">
        <f>_xlfn.DISPIMG("ID_4EB6B25B884C4BB8BDFB0AEC4A901F8E",1)</f>
        <v>=DISPIMG("ID_4EB6B25B884C4BB8BDFB0AEC4A901F8E",1)</v>
      </c>
      <c r="F5" s="10" t="str">
        <f>_xlfn.DISPIMG("ID_FB0A6BB72F8F4E6FBAF95FB8C6B960BC",1)</f>
        <v>=DISPIMG("ID_FB0A6BB72F8F4E6FBAF95FB8C6B960BC",1)</v>
      </c>
      <c r="G5" s="12"/>
      <c r="H5" s="12"/>
      <c r="I5" s="8" t="s">
        <v>15</v>
      </c>
    </row>
    <row r="6" ht="53" customHeight="1" spans="1:9">
      <c r="A6" s="9"/>
      <c r="B6" s="8"/>
      <c r="C6" s="9" t="s">
        <v>20</v>
      </c>
      <c r="D6" s="9" t="s">
        <v>12</v>
      </c>
      <c r="E6" s="10" t="str">
        <f>_xlfn.DISPIMG("ID_C9EB40EB393041839E469CF652609F3B",1)</f>
        <v>=DISPIMG("ID_C9EB40EB393041839E469CF652609F3B",1)</v>
      </c>
      <c r="F6" s="10" t="str">
        <f>_xlfn.DISPIMG("ID_FEAE7B3D2FA74E5D95CB74AEC667E59E",1)</f>
        <v>=DISPIMG("ID_FEAE7B3D2FA74E5D95CB74AEC667E59E",1)</v>
      </c>
      <c r="G6" s="12"/>
      <c r="H6" s="12"/>
      <c r="I6" s="9" t="s">
        <v>21</v>
      </c>
    </row>
    <row r="7" ht="53" customHeight="1" spans="1:9">
      <c r="A7" s="9"/>
      <c r="B7" s="8"/>
      <c r="C7" s="9" t="s">
        <v>22</v>
      </c>
      <c r="D7" s="9" t="s">
        <v>12</v>
      </c>
      <c r="E7" s="10" t="str">
        <f>_xlfn.DISPIMG("ID_C33AFA2F76C14EB9BE60BE3C81DC8E66",1)</f>
        <v>=DISPIMG("ID_C33AFA2F76C14EB9BE60BE3C81DC8E66",1)</v>
      </c>
      <c r="F7" s="10" t="str">
        <f>_xlfn.DISPIMG("ID_AAE54979C3A34E62A27C4F3871733928",1)</f>
        <v>=DISPIMG("ID_AAE54979C3A34E62A27C4F3871733928",1)</v>
      </c>
      <c r="G7" s="13"/>
      <c r="H7" s="13"/>
      <c r="I7" s="9" t="s">
        <v>21</v>
      </c>
    </row>
    <row r="8" ht="53" customHeight="1" spans="1:9">
      <c r="A8" s="8" t="s">
        <v>23</v>
      </c>
      <c r="B8" s="8"/>
      <c r="C8" s="9" t="s">
        <v>24</v>
      </c>
      <c r="D8" s="9" t="s">
        <v>12</v>
      </c>
      <c r="E8" s="10" t="str">
        <f>_xlfn.DISPIMG("ID_D3C2FC2F379D4F7EBD1DD0D18B6B8257",1)</f>
        <v>=DISPIMG("ID_D3C2FC2F379D4F7EBD1DD0D18B6B8257",1)</v>
      </c>
      <c r="F8" s="10" t="str">
        <f>_xlfn.DISPIMG("ID_D62E92A05E8448E89D9E0F0502208821",1)</f>
        <v>=DISPIMG("ID_D62E92A05E8448E89D9E0F0502208821",1)</v>
      </c>
      <c r="G8" s="11" t="s">
        <v>13</v>
      </c>
      <c r="H8" s="14" t="s">
        <v>25</v>
      </c>
      <c r="I8" s="9" t="s">
        <v>21</v>
      </c>
    </row>
    <row r="9" ht="53" customHeight="1" spans="1:9">
      <c r="A9" s="8" t="s">
        <v>26</v>
      </c>
      <c r="B9" s="8"/>
      <c r="C9" s="9" t="s">
        <v>27</v>
      </c>
      <c r="D9" s="9" t="s">
        <v>12</v>
      </c>
      <c r="E9" s="10" t="str">
        <f>_xlfn.DISPIMG("ID_9FF5E46DAC984B58BE969F6DF0C68444",1)</f>
        <v>=DISPIMG("ID_9FF5E46DAC984B58BE969F6DF0C68444",1)</v>
      </c>
      <c r="F9" s="10" t="str">
        <f>_xlfn.DISPIMG("ID_0E4F461D9D4A481EA11EF80AF19F3414",1)</f>
        <v>=DISPIMG("ID_0E4F461D9D4A481EA11EF80AF19F3414",1)</v>
      </c>
      <c r="G9" s="13" t="s">
        <v>13</v>
      </c>
      <c r="H9" s="15"/>
      <c r="I9" s="9" t="s">
        <v>21</v>
      </c>
    </row>
    <row r="10" ht="53" customHeight="1" spans="1:9">
      <c r="A10" s="8" t="s">
        <v>28</v>
      </c>
      <c r="B10" s="8"/>
      <c r="C10" s="16" t="s">
        <v>29</v>
      </c>
      <c r="D10" s="9" t="s">
        <v>30</v>
      </c>
      <c r="E10" s="10" t="str">
        <f>_xlfn.DISPIMG("ID_20B2B2E170CA43CC92F68677DC9FAB11",1)</f>
        <v>=DISPIMG("ID_20B2B2E170CA43CC92F68677DC9FAB11",1)</v>
      </c>
      <c r="F10" s="10" t="str">
        <f>_xlfn.DISPIMG("ID_5999B54B11E84332B0A13089DA1B0888",1)</f>
        <v>=DISPIMG("ID_5999B54B11E84332B0A13089DA1B0888",1)</v>
      </c>
      <c r="G10" s="17" t="s">
        <v>13</v>
      </c>
      <c r="H10" s="11" t="s">
        <v>31</v>
      </c>
      <c r="I10" s="9" t="s">
        <v>21</v>
      </c>
    </row>
    <row r="11" ht="53" customHeight="1" spans="1:9">
      <c r="A11" s="8" t="s">
        <v>32</v>
      </c>
      <c r="B11" s="8" t="s">
        <v>33</v>
      </c>
      <c r="C11" s="16" t="s">
        <v>34</v>
      </c>
      <c r="D11" s="9" t="s">
        <v>35</v>
      </c>
      <c r="E11" s="10" t="str">
        <f>_xlfn.DISPIMG("ID_1AD608AB67024AFAA7E14CD95B26103F",1)</f>
        <v>=DISPIMG("ID_1AD608AB67024AFAA7E14CD95B26103F",1)</v>
      </c>
      <c r="F11" s="10" t="str">
        <f>_xlfn.DISPIMG("ID_FC06AA0D78FD42FFAADD7B08B5DF580F",1)</f>
        <v>=DISPIMG("ID_FC06AA0D78FD42FFAADD7B08B5DF580F",1)</v>
      </c>
      <c r="G11" s="17" t="s">
        <v>13</v>
      </c>
      <c r="H11" s="12"/>
      <c r="I11" s="9" t="s">
        <v>21</v>
      </c>
    </row>
    <row r="12" ht="53" customHeight="1" spans="1:9">
      <c r="A12" s="8"/>
      <c r="B12" s="8"/>
      <c r="C12" s="16" t="s">
        <v>36</v>
      </c>
      <c r="D12" s="9" t="s">
        <v>35</v>
      </c>
      <c r="E12" s="10" t="str">
        <f>_xlfn.DISPIMG("ID_78B166388F284BAC9F4D7C96AF07165C",1)</f>
        <v>=DISPIMG("ID_78B166388F284BAC9F4D7C96AF07165C",1)</v>
      </c>
      <c r="F12" s="10" t="str">
        <f>_xlfn.DISPIMG("ID_0EC6929BF2FE4B6986645F9320F841A7",1)</f>
        <v>=DISPIMG("ID_0EC6929BF2FE4B6986645F9320F841A7",1)</v>
      </c>
      <c r="G12" s="17" t="s">
        <v>13</v>
      </c>
      <c r="H12" s="13"/>
      <c r="I12" s="9" t="s">
        <v>21</v>
      </c>
    </row>
    <row r="13" ht="53" customHeight="1" spans="1:9">
      <c r="A13" s="8" t="s">
        <v>37</v>
      </c>
      <c r="B13" s="8"/>
      <c r="C13" s="16" t="s">
        <v>38</v>
      </c>
      <c r="D13" s="9" t="s">
        <v>39</v>
      </c>
      <c r="E13" s="10" t="str">
        <f>_xlfn.DISPIMG("ID_7E5F06A26AA145E6B8D8ED2532298B88",1)</f>
        <v>=DISPIMG("ID_7E5F06A26AA145E6B8D8ED2532298B88",1)</v>
      </c>
      <c r="F13" s="10" t="str">
        <f>_xlfn.DISPIMG("ID_FF3DF9683FBD493C9C41881BE17C39B5",1)</f>
        <v>=DISPIMG("ID_FF3DF9683FBD493C9C41881BE17C39B5",1)</v>
      </c>
      <c r="G13" s="17" t="s">
        <v>13</v>
      </c>
      <c r="H13" s="10" t="s">
        <v>40</v>
      </c>
      <c r="I13" s="9" t="s">
        <v>21</v>
      </c>
    </row>
    <row r="14" ht="53" customHeight="1" spans="1:9">
      <c r="A14" s="8" t="s">
        <v>41</v>
      </c>
      <c r="B14" s="8"/>
      <c r="C14" s="16" t="s">
        <v>42</v>
      </c>
      <c r="D14" s="9" t="s">
        <v>35</v>
      </c>
      <c r="E14" s="10" t="str">
        <f>_xlfn.DISPIMG("ID_E0ECC3AFD31D4682BAA9E80AA9B384C9",1)</f>
        <v>=DISPIMG("ID_E0ECC3AFD31D4682BAA9E80AA9B384C9",1)</v>
      </c>
      <c r="F14" s="10" t="str">
        <f>_xlfn.DISPIMG("ID_3712526A2A8D40B7B0ACEA6AECECC4EC",1)</f>
        <v>=DISPIMG("ID_3712526A2A8D40B7B0ACEA6AECECC4EC",1)</v>
      </c>
      <c r="G14" s="17" t="s">
        <v>13</v>
      </c>
      <c r="H14" s="14" t="s">
        <v>43</v>
      </c>
      <c r="I14" s="9" t="s">
        <v>21</v>
      </c>
    </row>
    <row r="15" ht="53" customHeight="1" spans="1:9">
      <c r="A15" s="8"/>
      <c r="B15" s="8"/>
      <c r="C15" s="16" t="s">
        <v>44</v>
      </c>
      <c r="D15" s="9" t="s">
        <v>35</v>
      </c>
      <c r="E15" s="10" t="str">
        <f>_xlfn.DISPIMG("ID_DDB961D4229B41849E575BABEBB18041",1)</f>
        <v>=DISPIMG("ID_DDB961D4229B41849E575BABEBB18041",1)</v>
      </c>
      <c r="F15" s="10" t="str">
        <f>_xlfn.DISPIMG("ID_0DB8456AAEAA477585704CBABE729125",1)</f>
        <v>=DISPIMG("ID_0DB8456AAEAA477585704CBABE729125",1)</v>
      </c>
      <c r="G15" s="12" t="s">
        <v>45</v>
      </c>
      <c r="H15" s="12"/>
      <c r="I15" s="9" t="s">
        <v>21</v>
      </c>
    </row>
    <row r="16" ht="53" customHeight="1" spans="1:9">
      <c r="A16" s="8"/>
      <c r="B16" s="8"/>
      <c r="C16" s="16" t="s">
        <v>46</v>
      </c>
      <c r="D16" s="9" t="s">
        <v>35</v>
      </c>
      <c r="E16" s="18" t="str">
        <f>_xlfn.DISPIMG("ID_0C651342B460463CA20FA919C806DEAB",1)</f>
        <v>=DISPIMG("ID_0C651342B460463CA20FA919C806DEAB",1)</v>
      </c>
      <c r="F16" s="10" t="str">
        <f>_xlfn.DISPIMG("ID_F6ED0B82CB8541ECB780ABAD717F3B98",1)</f>
        <v>=DISPIMG("ID_F6ED0B82CB8541ECB780ABAD717F3B98",1)</v>
      </c>
      <c r="G16" s="12"/>
      <c r="H16" s="12"/>
      <c r="I16" s="8" t="s">
        <v>47</v>
      </c>
    </row>
    <row r="17" ht="53" customHeight="1" spans="1:9">
      <c r="A17" s="8"/>
      <c r="B17" s="8"/>
      <c r="C17" s="9" t="s">
        <v>48</v>
      </c>
      <c r="D17" s="9" t="s">
        <v>49</v>
      </c>
      <c r="E17" s="10" t="str">
        <f>_xlfn.DISPIMG("ID_DA170D5B4BE844D4B047B96631D4A79D",1)</f>
        <v>=DISPIMG("ID_DA170D5B4BE844D4B047B96631D4A79D",1)</v>
      </c>
      <c r="F17" s="10" t="str">
        <f>_xlfn.DISPIMG("ID_64B2C070075D4B8AB54718653C42E0CB",1)</f>
        <v>=DISPIMG("ID_64B2C070075D4B8AB54718653C42E0CB",1)</v>
      </c>
      <c r="G17" s="13"/>
      <c r="H17" s="13"/>
      <c r="I17" s="8" t="s">
        <v>50</v>
      </c>
    </row>
    <row r="18" ht="53" customHeight="1" spans="1:9">
      <c r="A18" s="8" t="s">
        <v>51</v>
      </c>
      <c r="B18" s="19" t="s">
        <v>52</v>
      </c>
      <c r="C18" s="9" t="s">
        <v>53</v>
      </c>
      <c r="D18" s="9" t="s">
        <v>54</v>
      </c>
      <c r="E18" s="10" t="str">
        <f>_xlfn.DISPIMG("ID_B572461698554D14A853AE05C371D3FF",1)</f>
        <v>=DISPIMG("ID_B572461698554D14A853AE05C371D3FF",1)</v>
      </c>
      <c r="F18" s="10" t="str">
        <f>_xlfn.DISPIMG("ID_27A84855DFAE4DE8B6858C323EE883F5",1)</f>
        <v>=DISPIMG("ID_27A84855DFAE4DE8B6858C323EE883F5",1)</v>
      </c>
      <c r="G18" s="17" t="s">
        <v>13</v>
      </c>
      <c r="H18" s="20" t="s">
        <v>55</v>
      </c>
      <c r="I18" s="9" t="s">
        <v>21</v>
      </c>
    </row>
    <row r="19" ht="53" customHeight="1" spans="1:9">
      <c r="A19" s="8" t="s">
        <v>56</v>
      </c>
      <c r="B19" s="21"/>
      <c r="C19" s="9" t="s">
        <v>57</v>
      </c>
      <c r="D19" s="9" t="s">
        <v>54</v>
      </c>
      <c r="E19" s="10" t="str">
        <f>_xlfn.DISPIMG("ID_E9A0D0FF2BD746BFBEC212B75B122A85",1)</f>
        <v>=DISPIMG("ID_E9A0D0FF2BD746BFBEC212B75B122A85",1)</v>
      </c>
      <c r="F19" s="10" t="str">
        <f>_xlfn.DISPIMG("ID_1749841A10FB4FBC98E0B967CD35BFED",1)</f>
        <v>=DISPIMG("ID_1749841A10FB4FBC98E0B967CD35BFED",1)</v>
      </c>
      <c r="G19" s="11" t="s">
        <v>13</v>
      </c>
      <c r="H19" s="14" t="s">
        <v>58</v>
      </c>
      <c r="I19" s="9" t="s">
        <v>21</v>
      </c>
    </row>
    <row r="20" ht="53" customHeight="1" spans="1:9">
      <c r="A20" s="8" t="s">
        <v>59</v>
      </c>
      <c r="B20" s="21"/>
      <c r="C20" s="9" t="s">
        <v>60</v>
      </c>
      <c r="D20" s="9" t="s">
        <v>54</v>
      </c>
      <c r="E20" s="10" t="str">
        <f>_xlfn.DISPIMG("ID_A945FF0D06574311ACD82C5997057F47",1)</f>
        <v>=DISPIMG("ID_A945FF0D06574311ACD82C5997057F47",1)</v>
      </c>
      <c r="F20" s="10" t="str">
        <f>_xlfn.DISPIMG("ID_E89FDEF6E0E64993A946E5F70B86DBC6",1)</f>
        <v>=DISPIMG("ID_E89FDEF6E0E64993A946E5F70B86DBC6",1)</v>
      </c>
      <c r="G20" s="11" t="s">
        <v>13</v>
      </c>
      <c r="H20" s="22"/>
      <c r="I20" s="9" t="s">
        <v>21</v>
      </c>
    </row>
    <row r="21" ht="53" customHeight="1" spans="1:9">
      <c r="A21" s="8" t="s">
        <v>61</v>
      </c>
      <c r="B21" s="21"/>
      <c r="C21" s="9" t="s">
        <v>62</v>
      </c>
      <c r="D21" s="9" t="s">
        <v>54</v>
      </c>
      <c r="E21" s="10" t="str">
        <f>_xlfn.DISPIMG("ID_4EDAADD439A344D7883C2DF5615CC5C6",1)</f>
        <v>=DISPIMG("ID_4EDAADD439A344D7883C2DF5615CC5C6",1)</v>
      </c>
      <c r="F21" s="10" t="str">
        <f>_xlfn.DISPIMG("ID_75CAB9078BC2425F8CBEC4FE65209CF4",1)</f>
        <v>=DISPIMG("ID_75CAB9078BC2425F8CBEC4FE65209CF4",1)</v>
      </c>
      <c r="G21" s="11" t="s">
        <v>13</v>
      </c>
      <c r="H21" s="22"/>
      <c r="I21" s="9" t="s">
        <v>21</v>
      </c>
    </row>
    <row r="22" ht="53" customHeight="1" spans="1:9">
      <c r="A22" s="8" t="s">
        <v>63</v>
      </c>
      <c r="B22" s="21"/>
      <c r="C22" s="9" t="s">
        <v>64</v>
      </c>
      <c r="D22" s="9" t="s">
        <v>65</v>
      </c>
      <c r="E22" s="10" t="str">
        <f>_xlfn.DISPIMG("ID_5A4A9C5904734A7F9D79043368BFA40E",1)</f>
        <v>=DISPIMG("ID_5A4A9C5904734A7F9D79043368BFA40E",1)</v>
      </c>
      <c r="F22" s="10" t="str">
        <f>_xlfn.DISPIMG("ID_1C586CE0198A4C9A913B4A605EB452BC",1)</f>
        <v>=DISPIMG("ID_1C586CE0198A4C9A913B4A605EB452BC",1)</v>
      </c>
      <c r="G22" s="11" t="s">
        <v>13</v>
      </c>
      <c r="H22" s="22"/>
      <c r="I22" s="9" t="s">
        <v>66</v>
      </c>
    </row>
    <row r="23" ht="53" customHeight="1" spans="1:9">
      <c r="A23" s="8" t="s">
        <v>67</v>
      </c>
      <c r="B23" s="21"/>
      <c r="C23" s="9" t="s">
        <v>68</v>
      </c>
      <c r="D23" s="9" t="s">
        <v>65</v>
      </c>
      <c r="E23" s="10" t="str">
        <f>_xlfn.DISPIMG("ID_82BEB69820FF40968F155F4BB60394E7",1)</f>
        <v>=DISPIMG("ID_82BEB69820FF40968F155F4BB60394E7",1)</v>
      </c>
      <c r="F23" s="10" t="str">
        <f>_xlfn.DISPIMG("ID_3C8BEE239D2F4DC18763CC27E0E8D22E",1)</f>
        <v>=DISPIMG("ID_3C8BEE239D2F4DC18763CC27E0E8D22E",1)</v>
      </c>
      <c r="G23" s="11" t="s">
        <v>13</v>
      </c>
      <c r="H23" s="15"/>
      <c r="I23" s="9" t="s">
        <v>66</v>
      </c>
    </row>
    <row r="24" ht="53" customHeight="1" spans="1:9">
      <c r="A24" s="8" t="s">
        <v>69</v>
      </c>
      <c r="B24" s="21"/>
      <c r="C24" s="9" t="s">
        <v>70</v>
      </c>
      <c r="D24" s="9" t="s">
        <v>65</v>
      </c>
      <c r="E24" s="10" t="str">
        <f>_xlfn.DISPIMG("ID_28B90D30F1114873A16C494C34EE8466",1)</f>
        <v>=DISPIMG("ID_28B90D30F1114873A16C494C34EE8466",1)</v>
      </c>
      <c r="F24" s="10" t="str">
        <f>_xlfn.DISPIMG("ID_988BB698779241F19411E6E2A66EB916",1)</f>
        <v>=DISPIMG("ID_988BB698779241F19411E6E2A66EB916",1)</v>
      </c>
      <c r="G24" s="11" t="s">
        <v>13</v>
      </c>
      <c r="H24" s="17" t="s">
        <v>71</v>
      </c>
      <c r="I24" s="9" t="s">
        <v>21</v>
      </c>
    </row>
    <row r="25" ht="53" customHeight="1" spans="1:9">
      <c r="A25" s="8" t="s">
        <v>72</v>
      </c>
      <c r="B25" s="21"/>
      <c r="C25" s="9" t="s">
        <v>73</v>
      </c>
      <c r="D25" s="9" t="s">
        <v>65</v>
      </c>
      <c r="E25" s="10" t="str">
        <f>_xlfn.DISPIMG("ID_74C9F32E9448404A90701C511A97CFE2",1)</f>
        <v>=DISPIMG("ID_74C9F32E9448404A90701C511A97CFE2",1)</v>
      </c>
      <c r="F25" s="10" t="str">
        <f>_xlfn.DISPIMG("ID_0425AAC7696143A8BA6D4AFDE06E3B9A",1)</f>
        <v>=DISPIMG("ID_0425AAC7696143A8BA6D4AFDE06E3B9A",1)</v>
      </c>
      <c r="G25" s="11" t="s">
        <v>13</v>
      </c>
      <c r="H25" s="17" t="s">
        <v>74</v>
      </c>
      <c r="I25" s="9" t="s">
        <v>21</v>
      </c>
    </row>
    <row r="26" ht="53" customHeight="1" spans="1:9">
      <c r="A26" s="8" t="s">
        <v>75</v>
      </c>
      <c r="B26" s="23"/>
      <c r="C26" s="9" t="s">
        <v>76</v>
      </c>
      <c r="D26" s="9" t="s">
        <v>77</v>
      </c>
      <c r="E26" s="10" t="str">
        <f>_xlfn.DISPIMG("ID_FB8043AC326545F1A327962AD858682C",1)</f>
        <v>=DISPIMG("ID_FB8043AC326545F1A327962AD858682C",1)</v>
      </c>
      <c r="F26" s="10" t="str">
        <f>_xlfn.DISPIMG("ID_5EEDE93A851C41588579C38DD0FE81CC",1)</f>
        <v>=DISPIMG("ID_5EEDE93A851C41588579C38DD0FE81CC",1)</v>
      </c>
      <c r="G26" s="17" t="s">
        <v>13</v>
      </c>
      <c r="H26" s="17" t="s">
        <v>78</v>
      </c>
      <c r="I26" s="9" t="s">
        <v>21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1:I1"/>
    <mergeCell ref="E2:F2"/>
    <mergeCell ref="A3:A7"/>
    <mergeCell ref="A11:A12"/>
    <mergeCell ref="A14:A17"/>
    <mergeCell ref="B3:B10"/>
    <mergeCell ref="B11:B17"/>
    <mergeCell ref="B18:B26"/>
    <mergeCell ref="G3:G7"/>
    <mergeCell ref="G15:G17"/>
    <mergeCell ref="H3:H7"/>
    <mergeCell ref="H8:H9"/>
    <mergeCell ref="H10:H12"/>
    <mergeCell ref="H14:H17"/>
    <mergeCell ref="H19:H23"/>
  </mergeCells>
  <pageMargins left="0.75" right="0.75" top="1" bottom="1" header="0.5" footer="0.5"/>
  <pageSetup paperSize="9" orientation="portrait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1 "   i s D a s h B o a r d S h e e t = " 0 "   i s D b D a s h B o a r d S h e e t = " 0 "   i s F l e x P a p e r S h e e t = " 0 " > < c e l l p r o t e c t i o n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工作表1_后台数据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2026-06-10T12:01:00Z</dcterms:created>
  <dcterms:modified xsi:type="dcterms:W3CDTF">2026-06-11T08:12:56Z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1DE42F05BBEDFBC2A4E1286A992E8F77_41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